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120" windowHeight="7995"/>
  </bookViews>
  <sheets>
    <sheet name="Semester 1" sheetId="1" r:id="rId1"/>
  </sheets>
  <calcPr calcId="145621"/>
</workbook>
</file>

<file path=xl/calcChain.xml><?xml version="1.0" encoding="utf-8"?>
<calcChain xmlns="http://schemas.openxmlformats.org/spreadsheetml/2006/main">
  <c r="J30" i="1" l="1"/>
  <c r="K30" i="1" s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9" i="1"/>
  <c r="K8" i="1"/>
  <c r="K7" i="1"/>
  <c r="K6" i="1"/>
  <c r="K5" i="1"/>
  <c r="L28" i="1" l="1"/>
  <c r="L9" i="1" l="1"/>
  <c r="L27" i="1"/>
  <c r="L23" i="1"/>
  <c r="L20" i="1"/>
  <c r="M20" i="1" s="1"/>
  <c r="L17" i="1"/>
  <c r="M17" i="1" s="1"/>
  <c r="M16" i="1"/>
  <c r="M19" i="1"/>
  <c r="L26" i="1"/>
  <c r="L19" i="1"/>
  <c r="L5" i="1"/>
  <c r="L24" i="1"/>
  <c r="L11" i="1"/>
  <c r="L18" i="1"/>
  <c r="M18" i="1" s="1"/>
  <c r="L6" i="1"/>
  <c r="L8" i="1"/>
  <c r="L21" i="1"/>
  <c r="M21" i="1" s="1"/>
  <c r="L16" i="1"/>
  <c r="L22" i="1"/>
  <c r="L25" i="1"/>
  <c r="L14" i="1" l="1"/>
  <c r="L15" i="1"/>
  <c r="M15" i="1" s="1"/>
  <c r="L13" i="1"/>
  <c r="L7" i="1"/>
  <c r="L30" i="1" l="1"/>
  <c r="M30" i="1" s="1"/>
  <c r="M9" i="1"/>
  <c r="M13" i="1"/>
  <c r="M25" i="1"/>
  <c r="M6" i="1"/>
  <c r="M7" i="1"/>
  <c r="M8" i="1"/>
  <c r="M10" i="1"/>
  <c r="M11" i="1"/>
  <c r="M12" i="1"/>
  <c r="M14" i="1"/>
  <c r="M22" i="1"/>
  <c r="M23" i="1"/>
  <c r="M24" i="1"/>
  <c r="M26" i="1"/>
  <c r="M27" i="1"/>
  <c r="M28" i="1"/>
  <c r="M5" i="1"/>
  <c r="H30" i="1" l="1"/>
  <c r="I30" i="1" s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5" i="1"/>
  <c r="F27" i="1" l="1"/>
  <c r="F19" i="1"/>
  <c r="F17" i="1"/>
  <c r="F14" i="1"/>
  <c r="F12" i="1"/>
  <c r="F10" i="1"/>
  <c r="F7" i="1"/>
  <c r="F20" i="1"/>
  <c r="F15" i="1"/>
  <c r="F11" i="1" l="1"/>
  <c r="G11" i="1" s="1"/>
  <c r="F25" i="1"/>
  <c r="F5" i="1"/>
  <c r="G12" i="1"/>
  <c r="G13" i="1"/>
  <c r="G14" i="1"/>
  <c r="G15" i="1"/>
  <c r="G17" i="1"/>
  <c r="G18" i="1"/>
  <c r="F22" i="1" l="1"/>
  <c r="F28" i="1"/>
  <c r="F8" i="1"/>
  <c r="F16" i="1"/>
  <c r="G16" i="1" s="1"/>
  <c r="F23" i="1"/>
  <c r="G23" i="1" s="1"/>
  <c r="F6" i="1" l="1"/>
  <c r="F18" i="1"/>
  <c r="F24" i="1"/>
  <c r="G24" i="1" s="1"/>
  <c r="F26" i="1"/>
  <c r="D30" i="1" l="1"/>
  <c r="F30" i="1"/>
  <c r="G30" i="1" s="1"/>
  <c r="G6" i="1"/>
  <c r="G7" i="1"/>
  <c r="G8" i="1"/>
  <c r="G9" i="1"/>
  <c r="G10" i="1"/>
  <c r="G19" i="1"/>
  <c r="G20" i="1"/>
  <c r="G21" i="1"/>
  <c r="G22" i="1"/>
  <c r="G25" i="1"/>
  <c r="G26" i="1"/>
  <c r="G27" i="1"/>
  <c r="G28" i="1"/>
  <c r="G5" i="1"/>
  <c r="E11" i="1" l="1"/>
  <c r="E17" i="1"/>
  <c r="E25" i="1"/>
  <c r="E13" i="1" l="1"/>
  <c r="E28" i="1"/>
  <c r="E14" i="1"/>
  <c r="E26" i="1"/>
  <c r="E7" i="1"/>
  <c r="E16" i="1"/>
  <c r="E19" i="1"/>
  <c r="E24" i="1"/>
  <c r="E8" i="1"/>
  <c r="E23" i="1"/>
  <c r="E10" i="1"/>
  <c r="E6" i="1"/>
  <c r="E27" i="1"/>
  <c r="E22" i="1"/>
  <c r="E21" i="1"/>
  <c r="E9" i="1"/>
  <c r="E15" i="1"/>
  <c r="E20" i="1"/>
  <c r="E18" i="1"/>
  <c r="E12" i="1"/>
  <c r="E5" i="1" l="1"/>
  <c r="E30" i="1"/>
</calcChain>
</file>

<file path=xl/comments1.xml><?xml version="1.0" encoding="utf-8"?>
<comments xmlns="http://schemas.openxmlformats.org/spreadsheetml/2006/main">
  <authors>
    <author>Joel MCDOUGALL</author>
  </authors>
  <commentList>
    <comment ref="M10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Modified Exam</t>
        </r>
      </text>
    </comment>
    <comment ref="M12" authorId="0">
      <text>
        <r>
          <rPr>
            <b/>
            <sz val="9"/>
            <color indexed="81"/>
            <rFont val="Tahoma"/>
            <charset val="1"/>
          </rPr>
          <t>Joel MCDOUGALL:</t>
        </r>
        <r>
          <rPr>
            <sz val="9"/>
            <color indexed="81"/>
            <rFont val="Tahoma"/>
            <charset val="1"/>
          </rPr>
          <t xml:space="preserve">
Did not sit exam</t>
        </r>
      </text>
    </comment>
  </commentList>
</comments>
</file>

<file path=xl/sharedStrings.xml><?xml version="1.0" encoding="utf-8"?>
<sst xmlns="http://schemas.openxmlformats.org/spreadsheetml/2006/main" count="119" uniqueCount="67">
  <si>
    <t>Name</t>
  </si>
  <si>
    <t>%</t>
  </si>
  <si>
    <t>Scott</t>
  </si>
  <si>
    <t>Jack</t>
  </si>
  <si>
    <t>Group Average</t>
  </si>
  <si>
    <t>Grade</t>
  </si>
  <si>
    <t>James</t>
  </si>
  <si>
    <t>Year 10 General Results</t>
  </si>
  <si>
    <t>Angel</t>
  </si>
  <si>
    <t>Ashman</t>
  </si>
  <si>
    <t>Chloe</t>
  </si>
  <si>
    <t>Candzoukovski</t>
  </si>
  <si>
    <t>Madeline</t>
  </si>
  <si>
    <t>Caple</t>
  </si>
  <si>
    <t>Aaron</t>
  </si>
  <si>
    <t>Cerone</t>
  </si>
  <si>
    <t>Kurt</t>
  </si>
  <si>
    <t>Farrer</t>
  </si>
  <si>
    <t>Imogen</t>
  </si>
  <si>
    <t>Goldsworthy</t>
  </si>
  <si>
    <t>Lachlan</t>
  </si>
  <si>
    <t>Martin</t>
  </si>
  <si>
    <t>Sean</t>
  </si>
  <si>
    <t>Monahan</t>
  </si>
  <si>
    <t>Thomas</t>
  </si>
  <si>
    <t>Nugara</t>
  </si>
  <si>
    <t>Tobias</t>
  </si>
  <si>
    <t>Orlando</t>
  </si>
  <si>
    <t>Jaii</t>
  </si>
  <si>
    <t>Packer</t>
  </si>
  <si>
    <t>Rigby</t>
  </si>
  <si>
    <t>Brayden</t>
  </si>
  <si>
    <t>Schultz</t>
  </si>
  <si>
    <t>Braeden</t>
  </si>
  <si>
    <t>Nicole</t>
  </si>
  <si>
    <t>Jarryd</t>
  </si>
  <si>
    <t>Seers</t>
  </si>
  <si>
    <t>Tristan</t>
  </si>
  <si>
    <t>Smith</t>
  </si>
  <si>
    <t>Tiarn</t>
  </si>
  <si>
    <t>Sumner</t>
  </si>
  <si>
    <t>Taggart</t>
  </si>
  <si>
    <t>Emma</t>
  </si>
  <si>
    <t>Windsor</t>
  </si>
  <si>
    <t>Brianna</t>
  </si>
  <si>
    <t>Richardson</t>
  </si>
  <si>
    <t>Still</t>
  </si>
  <si>
    <t>Luke</t>
  </si>
  <si>
    <t>Pender</t>
  </si>
  <si>
    <t>Sheridan</t>
  </si>
  <si>
    <t>Haskell</t>
  </si>
  <si>
    <t>Measurement</t>
  </si>
  <si>
    <t>Statistics</t>
  </si>
  <si>
    <t>Sedgman</t>
  </si>
  <si>
    <t>Consumer Arithmetic</t>
  </si>
  <si>
    <t>Semester Exam</t>
  </si>
  <si>
    <t>Test</t>
  </si>
  <si>
    <t>Assignment</t>
  </si>
  <si>
    <t>Subject Recommendations for 2016</t>
  </si>
  <si>
    <t>General</t>
  </si>
  <si>
    <t>VCAL</t>
  </si>
  <si>
    <t>1st Recommendation</t>
  </si>
  <si>
    <t>Other Recommendation</t>
  </si>
  <si>
    <t>Will be moving to SEDA or Bayside College in 2016</t>
  </si>
  <si>
    <t>-</t>
  </si>
  <si>
    <t>Foundation</t>
  </si>
  <si>
    <t>No Mathematics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</si>
</sst>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9" fontId="0" fillId="0" borderId="0" xfId="1" applyFont="1" applyAlignment="1">
      <alignment horizontal="center"/>
    </xf>
    <xf numFmtId="0" fontId="0" fillId="0" borderId="0" xfId="0" applyFill="1"/>
    <xf numFmtId="9" fontId="0" fillId="0" borderId="0" xfId="1" applyFont="1" applyFill="1" applyAlignment="1">
      <alignment horizontal="center"/>
    </xf>
    <xf numFmtId="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9" fontId="0" fillId="2" borderId="0" xfId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9" fontId="0" fillId="3" borderId="0" xfId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J13" sqref="J13"/>
    </sheetView>
  </sheetViews>
  <sheetFormatPr defaultRowHeight="15" x14ac:dyDescent="0.25"/>
  <cols>
    <col min="1" max="1" width="3" style="6" bestFit="1" customWidth="1"/>
    <col min="2" max="2" width="10" style="6" bestFit="1" customWidth="1"/>
    <col min="3" max="3" width="14.28515625" style="6" bestFit="1" customWidth="1"/>
    <col min="4" max="4" width="8.7109375" style="6" bestFit="1" customWidth="1"/>
    <col min="5" max="5" width="8.7109375" style="6" customWidth="1"/>
    <col min="6" max="6" width="8.7109375" style="1" customWidth="1"/>
    <col min="7" max="7" width="8.7109375" style="6" customWidth="1"/>
    <col min="8" max="8" width="12" style="3" customWidth="1"/>
    <col min="9" max="9" width="10" bestFit="1" customWidth="1"/>
    <col min="10" max="11" width="10" style="12" customWidth="1"/>
    <col min="12" max="13" width="9.140625" style="9"/>
    <col min="14" max="14" width="20" style="14" bestFit="1" customWidth="1"/>
    <col min="15" max="15" width="25.7109375" style="14" customWidth="1"/>
  </cols>
  <sheetData>
    <row r="1" spans="1:15" x14ac:dyDescent="0.25">
      <c r="A1" s="17" t="s">
        <v>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s="2" customFormat="1" x14ac:dyDescent="0.25">
      <c r="A2" s="5"/>
      <c r="D2" s="16" t="s">
        <v>51</v>
      </c>
      <c r="E2" s="16"/>
      <c r="F2" s="16" t="s">
        <v>52</v>
      </c>
      <c r="G2" s="16"/>
      <c r="H2" s="16" t="s">
        <v>54</v>
      </c>
      <c r="I2" s="16"/>
      <c r="J2" s="16"/>
      <c r="K2" s="16"/>
      <c r="L2" s="16" t="s">
        <v>55</v>
      </c>
      <c r="M2" s="16"/>
      <c r="N2" s="16" t="s">
        <v>58</v>
      </c>
      <c r="O2" s="16"/>
    </row>
    <row r="3" spans="1:15" s="2" customFormat="1" x14ac:dyDescent="0.25">
      <c r="A3" s="5"/>
      <c r="B3" s="16" t="s">
        <v>0</v>
      </c>
      <c r="C3" s="16"/>
      <c r="D3" s="16" t="s">
        <v>56</v>
      </c>
      <c r="E3" s="16"/>
      <c r="F3" s="16" t="s">
        <v>56</v>
      </c>
      <c r="G3" s="16"/>
      <c r="H3" s="16" t="s">
        <v>56</v>
      </c>
      <c r="I3" s="16"/>
      <c r="J3" s="16" t="s">
        <v>57</v>
      </c>
      <c r="K3" s="16"/>
      <c r="L3" s="16" t="s">
        <v>56</v>
      </c>
      <c r="M3" s="16"/>
      <c r="N3" s="13"/>
      <c r="O3" s="13"/>
    </row>
    <row r="4" spans="1:15" s="2" customFormat="1" x14ac:dyDescent="0.25">
      <c r="A4" s="5"/>
      <c r="B4" s="5"/>
      <c r="C4" s="5"/>
      <c r="D4" s="3" t="s">
        <v>1</v>
      </c>
      <c r="E4" s="5" t="s">
        <v>5</v>
      </c>
      <c r="F4" s="3" t="s">
        <v>1</v>
      </c>
      <c r="G4" s="5" t="s">
        <v>5</v>
      </c>
      <c r="H4" s="3" t="s">
        <v>1</v>
      </c>
      <c r="I4" s="7" t="s">
        <v>5</v>
      </c>
      <c r="J4" s="3" t="s">
        <v>1</v>
      </c>
      <c r="K4" s="11" t="s">
        <v>5</v>
      </c>
      <c r="L4" s="3" t="s">
        <v>1</v>
      </c>
      <c r="M4" s="8" t="s">
        <v>5</v>
      </c>
      <c r="N4" s="13" t="s">
        <v>61</v>
      </c>
      <c r="O4" s="13" t="s">
        <v>62</v>
      </c>
    </row>
    <row r="5" spans="1:15" s="2" customFormat="1" x14ac:dyDescent="0.25">
      <c r="A5" s="5">
        <v>1</v>
      </c>
      <c r="B5" s="5" t="s">
        <v>8</v>
      </c>
      <c r="C5" s="5" t="s">
        <v>9</v>
      </c>
      <c r="D5" s="3">
        <v>0.71</v>
      </c>
      <c r="E5" s="3" t="str">
        <f t="shared" ref="E5:E28" si="0">IF(D5&lt;0.4,"N",IF(D5&lt;0.46,"E",IF(D5&lt;0.52,"E+",IF(D5&lt;0.58,"D",IF(D5&lt;0.64,"D+",IF(D5&lt;0.7,"C",IF(D5&lt;0.76,"C+",IF(D5&lt;0.82,"B",IF(D5&lt;0.88,"B+",IF(D5&lt;0.94,"A","A+"))))))))))</f>
        <v>C+</v>
      </c>
      <c r="F5" s="3">
        <f>60/65</f>
        <v>0.92307692307692313</v>
      </c>
      <c r="G5" s="3" t="str">
        <f>IF(F5&lt;0.4,"N",IF(F5&lt;0.46,"E",IF(F5&lt;0.52,"E+",IF(F5&lt;0.58,"D",IF(F5&lt;0.64,"D+",IF(F5&lt;0.7,"C",IF(F5&lt;0.76,"C+",IF(F5&lt;0.82,"B",IF(F5&lt;0.88,"B+",IF(F5&lt;0.94,"A","A+"))))))))))</f>
        <v>A</v>
      </c>
      <c r="H5" s="3">
        <v>0.83</v>
      </c>
      <c r="I5" s="3" t="str">
        <f>IF(H5&lt;0.4,"N",IF(H5&lt;0.46,"E",IF(H5&lt;0.52,"E+",IF(H5&lt;0.58,"D",IF(H5&lt;0.64,"D+",IF(H5&lt;0.7,"C",IF(H5&lt;0.76,"C+",IF(H5&lt;0.82,"B",IF(H5&lt;0.88,"B+",IF(H5&lt;0.94,"A","A+"))))))))))</f>
        <v>B+</v>
      </c>
      <c r="J5" s="3">
        <v>0.83</v>
      </c>
      <c r="K5" s="3" t="str">
        <f>IF(J5&lt;0.4,"N",IF(J5&lt;0.46,"E",IF(J5&lt;0.52,"E+",IF(J5&lt;0.58,"D",IF(J5&lt;0.64,"D+",IF(J5&lt;0.7,"C",IF(J5&lt;0.76,"C+",IF(J5&lt;0.82,"B",IF(J5&lt;0.88,"B+",IF(J5&lt;0.94,"A","A+"))))))))))</f>
        <v>B+</v>
      </c>
      <c r="L5" s="3">
        <f>42/80</f>
        <v>0.52500000000000002</v>
      </c>
      <c r="M5" s="3" t="str">
        <f>IF(L5&lt;0.4,"N",IF(L5&lt;0.46,"E",IF(L5&lt;0.52,"E+",IF(L5&lt;0.58,"D",IF(L5&lt;0.64,"D+",IF(L5&lt;0.7,"C",IF(L5&lt;0.76,"C+",IF(L5&lt;0.82,"B",IF(L5&lt;0.88,"B+",IF(L5&lt;0.94,"A","A+"))))))))))</f>
        <v>D</v>
      </c>
      <c r="N5" s="13" t="s">
        <v>59</v>
      </c>
      <c r="O5" s="13" t="s">
        <v>64</v>
      </c>
    </row>
    <row r="6" spans="1:15" s="2" customFormat="1" x14ac:dyDescent="0.25">
      <c r="A6" s="5">
        <v>2</v>
      </c>
      <c r="B6" s="5" t="s">
        <v>10</v>
      </c>
      <c r="C6" s="5" t="s">
        <v>11</v>
      </c>
      <c r="D6" s="3">
        <v>0.57999999999999996</v>
      </c>
      <c r="E6" s="3" t="str">
        <f t="shared" si="0"/>
        <v>D+</v>
      </c>
      <c r="F6" s="3">
        <f>37/65</f>
        <v>0.56923076923076921</v>
      </c>
      <c r="G6" s="3" t="str">
        <f t="shared" ref="G6:G28" si="1">IF(F6&lt;0.4,"N",IF(F6&lt;0.46,"E",IF(F6&lt;0.52,"E+",IF(F6&lt;0.58,"D",IF(F6&lt;0.64,"D+",IF(F6&lt;0.7,"C",IF(F6&lt;0.76,"C+",IF(F6&lt;0.82,"B",IF(F6&lt;0.88,"B+",IF(F6&lt;0.94,"A","A+"))))))))))</f>
        <v>D</v>
      </c>
      <c r="H6" s="3">
        <v>0.5</v>
      </c>
      <c r="I6" s="3" t="str">
        <f t="shared" ref="I6:I30" si="2">IF(H6&lt;0.4,"N",IF(H6&lt;0.46,"E",IF(H6&lt;0.52,"E+",IF(H6&lt;0.58,"D",IF(H6&lt;0.64,"D+",IF(H6&lt;0.7,"C",IF(H6&lt;0.76,"C+",IF(H6&lt;0.82,"B",IF(H6&lt;0.88,"B+",IF(H6&lt;0.94,"A","A+"))))))))))</f>
        <v>E+</v>
      </c>
      <c r="J6" s="3">
        <v>0.92</v>
      </c>
      <c r="K6" s="3" t="str">
        <f t="shared" ref="K6:M28" si="3">IF(J6&lt;0.4,"N",IF(J6&lt;0.46,"E",IF(J6&lt;0.52,"E+",IF(J6&lt;0.58,"D",IF(J6&lt;0.64,"D+",IF(J6&lt;0.7,"C",IF(J6&lt;0.76,"C+",IF(J6&lt;0.82,"B",IF(J6&lt;0.88,"B+",IF(J6&lt;0.94,"A","A+"))))))))))</f>
        <v>A</v>
      </c>
      <c r="L6" s="3">
        <f>27/80</f>
        <v>0.33750000000000002</v>
      </c>
      <c r="M6" s="3" t="str">
        <f t="shared" si="3"/>
        <v>N</v>
      </c>
      <c r="N6" s="16" t="s">
        <v>63</v>
      </c>
      <c r="O6" s="16"/>
    </row>
    <row r="7" spans="1:15" s="2" customFormat="1" x14ac:dyDescent="0.25">
      <c r="A7" s="5">
        <v>3</v>
      </c>
      <c r="B7" s="5" t="s">
        <v>12</v>
      </c>
      <c r="C7" s="5" t="s">
        <v>13</v>
      </c>
      <c r="D7" s="3">
        <v>0.33</v>
      </c>
      <c r="E7" s="3" t="str">
        <f t="shared" si="0"/>
        <v>N</v>
      </c>
      <c r="F7" s="3">
        <f>23/65</f>
        <v>0.35384615384615387</v>
      </c>
      <c r="G7" s="3" t="str">
        <f t="shared" si="1"/>
        <v>N</v>
      </c>
      <c r="H7" s="3">
        <v>0.4</v>
      </c>
      <c r="I7" s="3" t="str">
        <f t="shared" si="2"/>
        <v>E</v>
      </c>
      <c r="J7" s="3">
        <v>0.51</v>
      </c>
      <c r="K7" s="3" t="str">
        <f t="shared" si="3"/>
        <v>E+</v>
      </c>
      <c r="L7" s="3">
        <f>22/80</f>
        <v>0.27500000000000002</v>
      </c>
      <c r="M7" s="3" t="str">
        <f t="shared" si="3"/>
        <v>N</v>
      </c>
      <c r="N7" s="13" t="s">
        <v>65</v>
      </c>
      <c r="O7" s="13" t="s">
        <v>60</v>
      </c>
    </row>
    <row r="8" spans="1:15" s="2" customFormat="1" x14ac:dyDescent="0.25">
      <c r="A8" s="5">
        <v>4</v>
      </c>
      <c r="B8" s="5" t="s">
        <v>14</v>
      </c>
      <c r="C8" s="5" t="s">
        <v>15</v>
      </c>
      <c r="D8" s="3">
        <v>0.28000000000000003</v>
      </c>
      <c r="E8" s="3" t="str">
        <f t="shared" si="0"/>
        <v>N</v>
      </c>
      <c r="F8" s="3">
        <f>27/65</f>
        <v>0.41538461538461541</v>
      </c>
      <c r="G8" s="3" t="str">
        <f t="shared" si="1"/>
        <v>E</v>
      </c>
      <c r="H8" s="3">
        <v>0.33</v>
      </c>
      <c r="I8" s="3" t="str">
        <f t="shared" si="2"/>
        <v>N</v>
      </c>
      <c r="J8" s="3">
        <v>0.51</v>
      </c>
      <c r="K8" s="3" t="str">
        <f t="shared" si="3"/>
        <v>E+</v>
      </c>
      <c r="L8" s="3">
        <f>16/80</f>
        <v>0.2</v>
      </c>
      <c r="M8" s="3" t="str">
        <f t="shared" si="3"/>
        <v>N</v>
      </c>
      <c r="N8" s="16" t="s">
        <v>63</v>
      </c>
      <c r="O8" s="16"/>
    </row>
    <row r="9" spans="1:15" s="2" customFormat="1" x14ac:dyDescent="0.25">
      <c r="A9" s="5">
        <v>5</v>
      </c>
      <c r="B9" s="5" t="s">
        <v>16</v>
      </c>
      <c r="C9" s="5" t="s">
        <v>17</v>
      </c>
      <c r="D9" s="3">
        <v>0.79</v>
      </c>
      <c r="E9" s="3" t="str">
        <f t="shared" si="0"/>
        <v>B</v>
      </c>
      <c r="F9" s="3">
        <v>0.65</v>
      </c>
      <c r="G9" s="3" t="str">
        <f t="shared" si="1"/>
        <v>C</v>
      </c>
      <c r="H9" s="3">
        <v>0.6</v>
      </c>
      <c r="I9" s="3" t="str">
        <f t="shared" si="2"/>
        <v>D+</v>
      </c>
      <c r="J9" s="3">
        <v>0.85</v>
      </c>
      <c r="K9" s="3" t="str">
        <f t="shared" si="3"/>
        <v>B+</v>
      </c>
      <c r="L9" s="3">
        <f>22/80</f>
        <v>0.27500000000000002</v>
      </c>
      <c r="M9" s="3" t="str">
        <f t="shared" si="3"/>
        <v>N</v>
      </c>
      <c r="N9" s="13" t="s">
        <v>59</v>
      </c>
      <c r="O9" s="13" t="s">
        <v>64</v>
      </c>
    </row>
    <row r="10" spans="1:15" s="2" customFormat="1" x14ac:dyDescent="0.25">
      <c r="A10" s="5">
        <v>6</v>
      </c>
      <c r="B10" s="5" t="s">
        <v>18</v>
      </c>
      <c r="C10" s="5" t="s">
        <v>19</v>
      </c>
      <c r="D10" s="3">
        <v>0.3</v>
      </c>
      <c r="E10" s="3" t="str">
        <f t="shared" si="0"/>
        <v>N</v>
      </c>
      <c r="F10" s="3">
        <f>44/65</f>
        <v>0.67692307692307696</v>
      </c>
      <c r="G10" s="3" t="str">
        <f t="shared" si="1"/>
        <v>C</v>
      </c>
      <c r="H10" s="3">
        <v>0.25</v>
      </c>
      <c r="I10" s="3" t="str">
        <f t="shared" si="2"/>
        <v>N</v>
      </c>
      <c r="J10" s="3">
        <v>0.51</v>
      </c>
      <c r="K10" s="3" t="str">
        <f t="shared" si="3"/>
        <v>E+</v>
      </c>
      <c r="L10" s="10">
        <v>0.68</v>
      </c>
      <c r="M10" s="10" t="str">
        <f t="shared" si="3"/>
        <v>C</v>
      </c>
      <c r="N10" s="13" t="s">
        <v>60</v>
      </c>
      <c r="O10" s="13" t="s">
        <v>66</v>
      </c>
    </row>
    <row r="11" spans="1:15" s="2" customFormat="1" x14ac:dyDescent="0.25">
      <c r="A11" s="5">
        <v>7</v>
      </c>
      <c r="B11" s="5" t="s">
        <v>49</v>
      </c>
      <c r="C11" s="5" t="s">
        <v>50</v>
      </c>
      <c r="D11" s="3">
        <v>0.63</v>
      </c>
      <c r="E11" s="3" t="str">
        <f t="shared" si="0"/>
        <v>D+</v>
      </c>
      <c r="F11" s="3">
        <f>7/65</f>
        <v>0.1076923076923077</v>
      </c>
      <c r="G11" s="3" t="str">
        <f t="shared" si="1"/>
        <v>N</v>
      </c>
      <c r="H11" s="3">
        <v>0.4</v>
      </c>
      <c r="I11" s="3" t="str">
        <f t="shared" si="2"/>
        <v>E</v>
      </c>
      <c r="J11" s="3">
        <v>0.92</v>
      </c>
      <c r="K11" s="3" t="str">
        <f t="shared" si="3"/>
        <v>A</v>
      </c>
      <c r="L11" s="3">
        <f>24/80</f>
        <v>0.3</v>
      </c>
      <c r="M11" s="3" t="str">
        <f t="shared" si="3"/>
        <v>N</v>
      </c>
      <c r="N11" s="13" t="s">
        <v>65</v>
      </c>
      <c r="O11" s="13" t="s">
        <v>60</v>
      </c>
    </row>
    <row r="12" spans="1:15" s="2" customFormat="1" x14ac:dyDescent="0.25">
      <c r="A12" s="5">
        <v>8</v>
      </c>
      <c r="B12" s="5" t="s">
        <v>20</v>
      </c>
      <c r="C12" s="5" t="s">
        <v>21</v>
      </c>
      <c r="D12" s="3">
        <v>0.41</v>
      </c>
      <c r="E12" s="3" t="str">
        <f t="shared" si="0"/>
        <v>E</v>
      </c>
      <c r="F12" s="4">
        <f>6/65</f>
        <v>9.2307692307692313E-2</v>
      </c>
      <c r="G12" s="3" t="str">
        <f t="shared" si="1"/>
        <v>N</v>
      </c>
      <c r="H12" s="3">
        <v>0.1</v>
      </c>
      <c r="I12" s="3" t="str">
        <f t="shared" si="2"/>
        <v>N</v>
      </c>
      <c r="J12" s="3">
        <v>0.1</v>
      </c>
      <c r="K12" s="3" t="str">
        <f t="shared" si="3"/>
        <v>N</v>
      </c>
      <c r="L12" s="15">
        <v>0</v>
      </c>
      <c r="M12" s="15" t="str">
        <f t="shared" si="3"/>
        <v>N</v>
      </c>
      <c r="N12" s="13" t="s">
        <v>60</v>
      </c>
      <c r="O12" s="13" t="s">
        <v>66</v>
      </c>
    </row>
    <row r="13" spans="1:15" s="2" customFormat="1" x14ac:dyDescent="0.25">
      <c r="A13" s="5">
        <v>9</v>
      </c>
      <c r="B13" s="5" t="s">
        <v>22</v>
      </c>
      <c r="C13" s="5" t="s">
        <v>23</v>
      </c>
      <c r="D13" s="3">
        <v>0.74</v>
      </c>
      <c r="E13" s="3" t="str">
        <f t="shared" si="0"/>
        <v>C+</v>
      </c>
      <c r="F13" s="3">
        <v>0.65</v>
      </c>
      <c r="G13" s="3" t="str">
        <f t="shared" si="1"/>
        <v>C</v>
      </c>
      <c r="H13" s="3">
        <v>0.56000000000000005</v>
      </c>
      <c r="I13" s="3" t="str">
        <f t="shared" si="2"/>
        <v>D</v>
      </c>
      <c r="J13" s="3">
        <v>0.92</v>
      </c>
      <c r="K13" s="3" t="str">
        <f t="shared" si="3"/>
        <v>A</v>
      </c>
      <c r="L13" s="3">
        <f>24/80</f>
        <v>0.3</v>
      </c>
      <c r="M13" s="3" t="str">
        <f t="shared" si="3"/>
        <v>N</v>
      </c>
      <c r="N13" s="13" t="s">
        <v>59</v>
      </c>
      <c r="O13" s="13" t="s">
        <v>64</v>
      </c>
    </row>
    <row r="14" spans="1:15" s="2" customFormat="1" x14ac:dyDescent="0.25">
      <c r="A14" s="5">
        <v>10</v>
      </c>
      <c r="B14" s="5" t="s">
        <v>24</v>
      </c>
      <c r="C14" s="5" t="s">
        <v>25</v>
      </c>
      <c r="D14" s="3">
        <v>0.51</v>
      </c>
      <c r="E14" s="3" t="str">
        <f t="shared" si="0"/>
        <v>E+</v>
      </c>
      <c r="F14" s="3">
        <f>39/65</f>
        <v>0.6</v>
      </c>
      <c r="G14" s="3" t="str">
        <f t="shared" si="1"/>
        <v>D+</v>
      </c>
      <c r="H14" s="3">
        <v>0.55000000000000004</v>
      </c>
      <c r="I14" s="3" t="str">
        <f t="shared" si="2"/>
        <v>D</v>
      </c>
      <c r="J14" s="3">
        <v>0.86</v>
      </c>
      <c r="K14" s="3" t="str">
        <f t="shared" si="3"/>
        <v>B+</v>
      </c>
      <c r="L14" s="3">
        <f>45/80</f>
        <v>0.5625</v>
      </c>
      <c r="M14" s="3" t="str">
        <f t="shared" si="3"/>
        <v>D</v>
      </c>
      <c r="N14" s="13" t="s">
        <v>59</v>
      </c>
      <c r="O14" s="13" t="s">
        <v>60</v>
      </c>
    </row>
    <row r="15" spans="1:15" s="2" customFormat="1" x14ac:dyDescent="0.25">
      <c r="A15" s="5">
        <v>11</v>
      </c>
      <c r="B15" s="5" t="s">
        <v>26</v>
      </c>
      <c r="C15" s="5" t="s">
        <v>27</v>
      </c>
      <c r="D15" s="3">
        <v>0.77</v>
      </c>
      <c r="E15" s="3" t="str">
        <f t="shared" si="0"/>
        <v>B</v>
      </c>
      <c r="F15" s="3">
        <f>42/65</f>
        <v>0.64615384615384619</v>
      </c>
      <c r="G15" s="3" t="str">
        <f t="shared" si="1"/>
        <v>C</v>
      </c>
      <c r="H15" s="3">
        <v>0.81</v>
      </c>
      <c r="I15" s="3" t="str">
        <f t="shared" si="2"/>
        <v>B</v>
      </c>
      <c r="J15" s="3">
        <v>0.92</v>
      </c>
      <c r="K15" s="3" t="str">
        <f t="shared" si="3"/>
        <v>A</v>
      </c>
      <c r="L15" s="3">
        <f>43/80</f>
        <v>0.53749999999999998</v>
      </c>
      <c r="M15" s="3" t="str">
        <f t="shared" si="3"/>
        <v>D</v>
      </c>
      <c r="N15" s="13" t="s">
        <v>59</v>
      </c>
      <c r="O15" s="13" t="s">
        <v>64</v>
      </c>
    </row>
    <row r="16" spans="1:15" s="2" customFormat="1" x14ac:dyDescent="0.25">
      <c r="A16" s="5">
        <v>12</v>
      </c>
      <c r="B16" s="5" t="s">
        <v>28</v>
      </c>
      <c r="C16" s="5" t="s">
        <v>29</v>
      </c>
      <c r="D16" s="3">
        <v>0.19</v>
      </c>
      <c r="E16" s="3" t="str">
        <f t="shared" si="0"/>
        <v>N</v>
      </c>
      <c r="F16" s="3">
        <f>17/65</f>
        <v>0.26153846153846155</v>
      </c>
      <c r="G16" s="3" t="str">
        <f t="shared" si="1"/>
        <v>N</v>
      </c>
      <c r="H16" s="3">
        <v>0.12</v>
      </c>
      <c r="I16" s="3" t="str">
        <f t="shared" si="2"/>
        <v>N</v>
      </c>
      <c r="J16" s="3">
        <v>0.5</v>
      </c>
      <c r="K16" s="3" t="str">
        <f t="shared" si="3"/>
        <v>E+</v>
      </c>
      <c r="L16" s="3">
        <f>14/80</f>
        <v>0.17499999999999999</v>
      </c>
      <c r="M16" s="3" t="str">
        <f t="shared" si="3"/>
        <v>N</v>
      </c>
      <c r="N16" s="13" t="s">
        <v>60</v>
      </c>
      <c r="O16" s="13" t="s">
        <v>66</v>
      </c>
    </row>
    <row r="17" spans="1:15" s="2" customFormat="1" x14ac:dyDescent="0.25">
      <c r="A17" s="5">
        <v>13</v>
      </c>
      <c r="B17" s="6" t="s">
        <v>47</v>
      </c>
      <c r="C17" s="6" t="s">
        <v>48</v>
      </c>
      <c r="D17" s="1">
        <v>0.25</v>
      </c>
      <c r="E17" s="3" t="str">
        <f t="shared" si="0"/>
        <v>N</v>
      </c>
      <c r="F17" s="3">
        <f>23/65</f>
        <v>0.35384615384615387</v>
      </c>
      <c r="G17" s="3" t="str">
        <f t="shared" si="1"/>
        <v>N</v>
      </c>
      <c r="H17" s="3">
        <v>0.17</v>
      </c>
      <c r="I17" s="3" t="str">
        <f t="shared" si="2"/>
        <v>N</v>
      </c>
      <c r="J17" s="3">
        <v>0.86</v>
      </c>
      <c r="K17" s="3" t="str">
        <f t="shared" si="3"/>
        <v>B+</v>
      </c>
      <c r="L17" s="3">
        <f>31/80</f>
        <v>0.38750000000000001</v>
      </c>
      <c r="M17" s="3" t="str">
        <f t="shared" si="3"/>
        <v>N</v>
      </c>
      <c r="N17" s="13" t="s">
        <v>65</v>
      </c>
      <c r="O17" s="13" t="s">
        <v>59</v>
      </c>
    </row>
    <row r="18" spans="1:15" s="2" customFormat="1" x14ac:dyDescent="0.25">
      <c r="A18" s="5">
        <v>14</v>
      </c>
      <c r="B18" s="5" t="s">
        <v>44</v>
      </c>
      <c r="C18" s="5" t="s">
        <v>45</v>
      </c>
      <c r="D18" s="3">
        <v>0.63</v>
      </c>
      <c r="E18" s="3" t="str">
        <f t="shared" si="0"/>
        <v>D+</v>
      </c>
      <c r="F18" s="3">
        <f>50/65</f>
        <v>0.76923076923076927</v>
      </c>
      <c r="G18" s="3" t="str">
        <f t="shared" ref="G18" si="4">IF(F19&lt;0.4,"N",IF(F19&lt;0.46,"E",IF(F19&lt;0.52,"E+",IF(F19&lt;0.58,"D",IF(F19&lt;0.64,"D+",IF(F19&lt;0.7,"C",IF(F19&lt;0.76,"C+",IF(F19&lt;0.82,"B",IF(F19&lt;0.88,"B+",IF(F19&lt;0.94,"A","A+"))))))))))</f>
        <v>B+</v>
      </c>
      <c r="H18" s="3">
        <v>0.32</v>
      </c>
      <c r="I18" s="3" t="str">
        <f t="shared" si="2"/>
        <v>N</v>
      </c>
      <c r="J18" s="3">
        <v>0.92</v>
      </c>
      <c r="K18" s="3" t="str">
        <f t="shared" si="3"/>
        <v>A</v>
      </c>
      <c r="L18" s="3">
        <f>41/80</f>
        <v>0.51249999999999996</v>
      </c>
      <c r="M18" s="3" t="str">
        <f t="shared" si="3"/>
        <v>E+</v>
      </c>
      <c r="N18" s="13" t="s">
        <v>59</v>
      </c>
      <c r="O18" s="13" t="s">
        <v>64</v>
      </c>
    </row>
    <row r="19" spans="1:15" s="2" customFormat="1" x14ac:dyDescent="0.25">
      <c r="A19" s="5">
        <v>15</v>
      </c>
      <c r="B19" s="5" t="s">
        <v>6</v>
      </c>
      <c r="C19" s="5" t="s">
        <v>30</v>
      </c>
      <c r="D19" s="3">
        <v>0.65</v>
      </c>
      <c r="E19" s="3" t="str">
        <f t="shared" si="0"/>
        <v>C</v>
      </c>
      <c r="F19" s="3">
        <f>57/65</f>
        <v>0.87692307692307692</v>
      </c>
      <c r="G19" s="3" t="str">
        <f t="shared" si="1"/>
        <v>B+</v>
      </c>
      <c r="H19" s="3">
        <v>0.77</v>
      </c>
      <c r="I19" s="3" t="str">
        <f t="shared" si="2"/>
        <v>B</v>
      </c>
      <c r="J19" s="3">
        <v>0.92</v>
      </c>
      <c r="K19" s="3" t="str">
        <f t="shared" si="3"/>
        <v>A</v>
      </c>
      <c r="L19" s="3">
        <f>41/80</f>
        <v>0.51249999999999996</v>
      </c>
      <c r="M19" s="3" t="str">
        <f t="shared" si="3"/>
        <v>E+</v>
      </c>
      <c r="N19" s="13" t="s">
        <v>59</v>
      </c>
      <c r="O19" s="13" t="s">
        <v>64</v>
      </c>
    </row>
    <row r="20" spans="1:15" x14ac:dyDescent="0.25">
      <c r="A20" s="5">
        <v>16</v>
      </c>
      <c r="B20" s="5" t="s">
        <v>31</v>
      </c>
      <c r="C20" s="5" t="s">
        <v>32</v>
      </c>
      <c r="D20" s="3">
        <v>0.63</v>
      </c>
      <c r="E20" s="3" t="str">
        <f t="shared" si="0"/>
        <v>D+</v>
      </c>
      <c r="F20" s="3">
        <f>21/65</f>
        <v>0.32307692307692309</v>
      </c>
      <c r="G20" s="3" t="str">
        <f t="shared" si="1"/>
        <v>N</v>
      </c>
      <c r="H20" s="3">
        <v>0.51</v>
      </c>
      <c r="I20" s="3" t="str">
        <f t="shared" si="2"/>
        <v>E+</v>
      </c>
      <c r="J20" s="3">
        <v>0.85</v>
      </c>
      <c r="K20" s="3" t="str">
        <f t="shared" si="3"/>
        <v>B+</v>
      </c>
      <c r="L20" s="3">
        <f>15/80</f>
        <v>0.1875</v>
      </c>
      <c r="M20" s="3" t="str">
        <f t="shared" si="3"/>
        <v>N</v>
      </c>
      <c r="N20" s="13" t="s">
        <v>65</v>
      </c>
      <c r="O20" s="13" t="s">
        <v>60</v>
      </c>
    </row>
    <row r="21" spans="1:15" x14ac:dyDescent="0.25">
      <c r="A21" s="5">
        <v>17</v>
      </c>
      <c r="B21" s="5" t="s">
        <v>33</v>
      </c>
      <c r="C21" s="5" t="s">
        <v>2</v>
      </c>
      <c r="D21" s="3">
        <v>0.45</v>
      </c>
      <c r="E21" s="3" t="str">
        <f t="shared" si="0"/>
        <v>E</v>
      </c>
      <c r="F21" s="3">
        <v>0.55000000000000004</v>
      </c>
      <c r="G21" s="3" t="str">
        <f t="shared" si="1"/>
        <v>D</v>
      </c>
      <c r="H21" s="3">
        <v>0.73</v>
      </c>
      <c r="I21" s="3" t="str">
        <f t="shared" si="2"/>
        <v>C+</v>
      </c>
      <c r="J21" s="3">
        <v>0.85</v>
      </c>
      <c r="K21" s="3" t="str">
        <f t="shared" si="3"/>
        <v>B+</v>
      </c>
      <c r="L21" s="3">
        <f>31/80</f>
        <v>0.38750000000000001</v>
      </c>
      <c r="M21" s="3" t="str">
        <f t="shared" si="3"/>
        <v>N</v>
      </c>
      <c r="N21" s="14" t="s">
        <v>65</v>
      </c>
      <c r="O21" s="14" t="s">
        <v>60</v>
      </c>
    </row>
    <row r="22" spans="1:15" x14ac:dyDescent="0.25">
      <c r="A22" s="5">
        <v>18</v>
      </c>
      <c r="B22" s="5" t="s">
        <v>34</v>
      </c>
      <c r="C22" s="5" t="s">
        <v>53</v>
      </c>
      <c r="D22" s="3">
        <v>0.4</v>
      </c>
      <c r="E22" s="3" t="str">
        <f t="shared" si="0"/>
        <v>E</v>
      </c>
      <c r="F22" s="3">
        <f>48/65</f>
        <v>0.7384615384615385</v>
      </c>
      <c r="G22" s="3" t="str">
        <f t="shared" si="1"/>
        <v>C+</v>
      </c>
      <c r="H22" s="3">
        <v>0.71</v>
      </c>
      <c r="I22" s="3" t="str">
        <f t="shared" si="2"/>
        <v>C+</v>
      </c>
      <c r="J22" s="3">
        <v>0.91</v>
      </c>
      <c r="K22" s="3" t="str">
        <f t="shared" si="3"/>
        <v>A</v>
      </c>
      <c r="L22" s="3">
        <f>35/80</f>
        <v>0.4375</v>
      </c>
      <c r="M22" s="3" t="str">
        <f t="shared" si="3"/>
        <v>E</v>
      </c>
      <c r="N22" s="14" t="s">
        <v>65</v>
      </c>
      <c r="O22" s="14" t="s">
        <v>60</v>
      </c>
    </row>
    <row r="23" spans="1:15" x14ac:dyDescent="0.25">
      <c r="A23" s="5">
        <v>19</v>
      </c>
      <c r="B23" s="5" t="s">
        <v>35</v>
      </c>
      <c r="C23" s="5" t="s">
        <v>36</v>
      </c>
      <c r="D23" s="3">
        <v>0.12</v>
      </c>
      <c r="E23" s="3" t="str">
        <f t="shared" si="0"/>
        <v>N</v>
      </c>
      <c r="F23" s="3">
        <f>20/65</f>
        <v>0.30769230769230771</v>
      </c>
      <c r="G23" s="3" t="str">
        <f t="shared" si="1"/>
        <v>N</v>
      </c>
      <c r="H23" s="3">
        <v>0.25</v>
      </c>
      <c r="I23" s="3" t="str">
        <f t="shared" si="2"/>
        <v>N</v>
      </c>
      <c r="J23" s="3">
        <v>0.86</v>
      </c>
      <c r="K23" s="3" t="str">
        <f t="shared" si="3"/>
        <v>B+</v>
      </c>
      <c r="L23" s="3">
        <f>20/80</f>
        <v>0.25</v>
      </c>
      <c r="M23" s="3" t="str">
        <f t="shared" si="3"/>
        <v>N</v>
      </c>
      <c r="N23" s="14" t="s">
        <v>60</v>
      </c>
      <c r="O23" s="14" t="s">
        <v>66</v>
      </c>
    </row>
    <row r="24" spans="1:15" x14ac:dyDescent="0.25">
      <c r="A24" s="5">
        <v>20</v>
      </c>
      <c r="B24" s="5" t="s">
        <v>37</v>
      </c>
      <c r="C24" s="5" t="s">
        <v>38</v>
      </c>
      <c r="D24" s="3">
        <v>0.3</v>
      </c>
      <c r="E24" s="3" t="str">
        <f t="shared" si="0"/>
        <v>N</v>
      </c>
      <c r="F24" s="3">
        <f>15/65</f>
        <v>0.23076923076923078</v>
      </c>
      <c r="G24" s="3" t="str">
        <f t="shared" si="1"/>
        <v>N</v>
      </c>
      <c r="H24" s="3">
        <v>0.28999999999999998</v>
      </c>
      <c r="I24" s="3" t="str">
        <f t="shared" si="2"/>
        <v>N</v>
      </c>
      <c r="J24" s="3">
        <v>0.86</v>
      </c>
      <c r="K24" s="3" t="str">
        <f t="shared" si="3"/>
        <v>B+</v>
      </c>
      <c r="L24" s="3">
        <f>14/80</f>
        <v>0.17499999999999999</v>
      </c>
      <c r="M24" s="3" t="str">
        <f t="shared" si="3"/>
        <v>N</v>
      </c>
      <c r="N24" s="14" t="s">
        <v>65</v>
      </c>
      <c r="O24" s="14" t="s">
        <v>60</v>
      </c>
    </row>
    <row r="25" spans="1:15" x14ac:dyDescent="0.25">
      <c r="A25" s="5">
        <v>21</v>
      </c>
      <c r="B25" s="5" t="s">
        <v>35</v>
      </c>
      <c r="C25" s="5" t="s">
        <v>46</v>
      </c>
      <c r="D25" s="3">
        <v>0.05</v>
      </c>
      <c r="E25" s="3" t="str">
        <f t="shared" si="0"/>
        <v>N</v>
      </c>
      <c r="F25" s="1">
        <f>35/65</f>
        <v>0.53846153846153844</v>
      </c>
      <c r="G25" s="3" t="str">
        <f>IF(F23&lt;0.4,"N",IF(F23&lt;0.46,"E",IF(F23&lt;0.52,"E+",IF(F23&lt;0.58,"D",IF(F23&lt;0.64,"D+",IF(F23&lt;0.7,"C",IF(F23&lt;0.76,"C+",IF(F23&lt;0.82,"B",IF(F23&lt;0.88,"B+",IF(F23&lt;0.94,"A","A+"))))))))))</f>
        <v>N</v>
      </c>
      <c r="H25" s="3">
        <v>0.51</v>
      </c>
      <c r="I25" s="3" t="str">
        <f t="shared" si="2"/>
        <v>E+</v>
      </c>
      <c r="J25" s="3">
        <v>0.86</v>
      </c>
      <c r="K25" s="3" t="str">
        <f t="shared" si="3"/>
        <v>B+</v>
      </c>
      <c r="L25" s="3">
        <f>23/80</f>
        <v>0.28749999999999998</v>
      </c>
      <c r="M25" s="3" t="str">
        <f t="shared" si="3"/>
        <v>N</v>
      </c>
      <c r="N25" s="14" t="s">
        <v>65</v>
      </c>
      <c r="O25" s="14" t="s">
        <v>59</v>
      </c>
    </row>
    <row r="26" spans="1:15" x14ac:dyDescent="0.25">
      <c r="A26" s="5">
        <v>22</v>
      </c>
      <c r="B26" s="5" t="s">
        <v>39</v>
      </c>
      <c r="C26" s="5" t="s">
        <v>40</v>
      </c>
      <c r="D26" s="3">
        <v>0.68</v>
      </c>
      <c r="E26" s="3" t="str">
        <f t="shared" si="0"/>
        <v>C</v>
      </c>
      <c r="F26" s="3">
        <f>(9+20+11+13)/65</f>
        <v>0.81538461538461537</v>
      </c>
      <c r="G26" s="3" t="str">
        <f t="shared" si="1"/>
        <v>B</v>
      </c>
      <c r="H26" s="3">
        <v>0.25</v>
      </c>
      <c r="I26" s="3" t="str">
        <f t="shared" si="2"/>
        <v>N</v>
      </c>
      <c r="J26" s="3">
        <v>0.92</v>
      </c>
      <c r="K26" s="3" t="str">
        <f t="shared" si="3"/>
        <v>A</v>
      </c>
      <c r="L26" s="3">
        <f>17/80</f>
        <v>0.21249999999999999</v>
      </c>
      <c r="M26" s="3" t="str">
        <f t="shared" si="3"/>
        <v>N</v>
      </c>
      <c r="N26" s="14" t="s">
        <v>59</v>
      </c>
      <c r="O26" s="14" t="s">
        <v>65</v>
      </c>
    </row>
    <row r="27" spans="1:15" x14ac:dyDescent="0.25">
      <c r="A27" s="5">
        <v>23</v>
      </c>
      <c r="B27" s="5" t="s">
        <v>3</v>
      </c>
      <c r="C27" s="5" t="s">
        <v>41</v>
      </c>
      <c r="D27" s="3">
        <v>0.52</v>
      </c>
      <c r="E27" s="3" t="str">
        <f t="shared" si="0"/>
        <v>D</v>
      </c>
      <c r="F27" s="3">
        <f>40/65</f>
        <v>0.61538461538461542</v>
      </c>
      <c r="G27" s="3" t="str">
        <f t="shared" si="1"/>
        <v>D+</v>
      </c>
      <c r="H27" s="3">
        <v>0.6</v>
      </c>
      <c r="I27" s="3" t="str">
        <f t="shared" si="2"/>
        <v>D+</v>
      </c>
      <c r="J27" s="3">
        <v>0.84</v>
      </c>
      <c r="K27" s="3" t="str">
        <f t="shared" si="3"/>
        <v>B+</v>
      </c>
      <c r="L27" s="3">
        <f>21/80</f>
        <v>0.26250000000000001</v>
      </c>
      <c r="M27" s="3" t="str">
        <f t="shared" si="3"/>
        <v>N</v>
      </c>
      <c r="N27" s="14" t="s">
        <v>59</v>
      </c>
      <c r="O27" s="14" t="s">
        <v>64</v>
      </c>
    </row>
    <row r="28" spans="1:15" x14ac:dyDescent="0.25">
      <c r="A28" s="5">
        <v>24</v>
      </c>
      <c r="B28" s="5" t="s">
        <v>42</v>
      </c>
      <c r="C28" s="5" t="s">
        <v>43</v>
      </c>
      <c r="D28" s="3">
        <v>0.3</v>
      </c>
      <c r="E28" s="3" t="str">
        <f t="shared" si="0"/>
        <v>N</v>
      </c>
      <c r="F28" s="1">
        <f>37/65</f>
        <v>0.56923076923076921</v>
      </c>
      <c r="G28" s="3" t="str">
        <f t="shared" si="1"/>
        <v>D</v>
      </c>
      <c r="H28" s="3">
        <v>0.67</v>
      </c>
      <c r="I28" s="3" t="str">
        <f t="shared" si="2"/>
        <v>C</v>
      </c>
      <c r="J28" s="3">
        <v>0.75</v>
      </c>
      <c r="K28" s="3" t="str">
        <f t="shared" si="3"/>
        <v>C+</v>
      </c>
      <c r="L28" s="3">
        <f>33/80</f>
        <v>0.41249999999999998</v>
      </c>
      <c r="M28" s="3" t="str">
        <f t="shared" si="3"/>
        <v>E</v>
      </c>
      <c r="N28" s="14" t="s">
        <v>65</v>
      </c>
      <c r="O28" s="14" t="s">
        <v>60</v>
      </c>
    </row>
    <row r="29" spans="1:15" x14ac:dyDescent="0.25">
      <c r="A29" s="5"/>
      <c r="D29" s="1"/>
      <c r="E29" s="3"/>
      <c r="L29" s="8"/>
      <c r="M29" s="3"/>
    </row>
    <row r="30" spans="1:15" x14ac:dyDescent="0.25">
      <c r="C30" s="6" t="s">
        <v>4</v>
      </c>
      <c r="D30" s="1">
        <f>AVERAGE(D5:D28)</f>
        <v>0.46750000000000008</v>
      </c>
      <c r="E30" s="3" t="str">
        <f>IF(D30&lt;0.4,"N",IF(D30&lt;0.46,"E",IF(D30&lt;0.52,"E+",IF(D30&lt;0.58,"D",IF(D30&lt;0.64,"D+",IF(D30&lt;0.7,"C",IF(D30&lt;0.76,"C+",IF(D30&lt;0.82,"B",IF(D30&lt;0.88,"B+",IF(D30&lt;0.94,"A","A+"))))))))))</f>
        <v>E+</v>
      </c>
      <c r="F30" s="1">
        <f>AVERAGE(F5:F28)</f>
        <v>0.52644230769230782</v>
      </c>
      <c r="G30" s="3" t="str">
        <f>IF(F30&lt;0.4,"N",IF(F30&lt;0.46,"E",IF(F30&lt;0.52,"E+",IF(F30&lt;0.58,"D",IF(F30&lt;0.64,"D+",IF(F30&lt;0.7,"C",IF(F30&lt;0.76,"C+",IF(F30&lt;0.82,"B",IF(F30&lt;0.88,"B+",IF(F30&lt;0.94,"A","A+"))))))))))</f>
        <v>D</v>
      </c>
      <c r="H30" s="1">
        <f>AVERAGE(H5:H28)</f>
        <v>0.46791666666666659</v>
      </c>
      <c r="I30" s="3" t="str">
        <f t="shared" si="2"/>
        <v>E+</v>
      </c>
      <c r="J30" s="1">
        <f>AVERAGE(J5:J28)</f>
        <v>0.78125</v>
      </c>
      <c r="K30" s="3" t="str">
        <f t="shared" ref="K30" si="5">IF(J30&lt;0.4,"N",IF(J30&lt;0.46,"E",IF(J30&lt;0.52,"E+",IF(J30&lt;0.58,"D",IF(J30&lt;0.64,"D+",IF(J30&lt;0.7,"C",IF(J30&lt;0.76,"C+",IF(J30&lt;0.82,"B",IF(J30&lt;0.88,"B+",IF(J30&lt;0.94,"A","A+"))))))))))</f>
        <v>B</v>
      </c>
      <c r="L30" s="1">
        <f>AVERAGE(L5:L28)</f>
        <v>0.34135416666666668</v>
      </c>
      <c r="M30" s="3" t="str">
        <f t="shared" ref="M30" si="6">IF(L30&lt;0.4,"N",IF(L30&lt;0.46,"E",IF(L30&lt;0.52,"E+",IF(L30&lt;0.58,"D",IF(L30&lt;0.64,"D+",IF(L30&lt;0.7,"C",IF(L30&lt;0.76,"C+",IF(L30&lt;0.82,"B",IF(L30&lt;0.88,"B+",IF(L30&lt;0.94,"A","A+"))))))))))</f>
        <v>N</v>
      </c>
    </row>
    <row r="31" spans="1:15" x14ac:dyDescent="0.25">
      <c r="D31" s="1"/>
      <c r="E31" s="5"/>
    </row>
  </sheetData>
  <mergeCells count="14">
    <mergeCell ref="N2:O2"/>
    <mergeCell ref="N6:O6"/>
    <mergeCell ref="N8:O8"/>
    <mergeCell ref="A1:O1"/>
    <mergeCell ref="L2:M2"/>
    <mergeCell ref="B3:C3"/>
    <mergeCell ref="D2:E2"/>
    <mergeCell ref="F2:G2"/>
    <mergeCell ref="H2:K2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Semester 1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MCDOUGALL</dc:creator>
  <cp:lastModifiedBy>Joel MCDOUGALL</cp:lastModifiedBy>
  <dcterms:created xsi:type="dcterms:W3CDTF">2014-02-25T22:45:07Z</dcterms:created>
  <dcterms:modified xsi:type="dcterms:W3CDTF">2015-06-19T00:10:12Z</dcterms:modified>
</cp:coreProperties>
</file>